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20" activeTab="0"/>
  </bookViews>
  <sheets>
    <sheet name="hoabud 2004" sheetId="1" r:id="rId1"/>
    <sheet name="Budget History" sheetId="2" r:id="rId2"/>
  </sheets>
  <definedNames>
    <definedName name="_xlnm.Print_Area" localSheetId="0">'hoabud 2004'!$A$1:$L$102</definedName>
  </definedNames>
  <calcPr fullCalcOnLoad="1"/>
</workbook>
</file>

<file path=xl/comments1.xml><?xml version="1.0" encoding="utf-8"?>
<comments xmlns="http://schemas.openxmlformats.org/spreadsheetml/2006/main">
  <authors>
    <author>lindy</author>
  </authors>
  <commentList>
    <comment ref="G63" authorId="0">
      <text>
        <r>
          <rPr>
            <b/>
            <sz val="8"/>
            <rFont val="Tahoma"/>
            <family val="2"/>
          </rPr>
          <t>lindy:</t>
        </r>
        <r>
          <rPr>
            <sz val="8"/>
            <rFont val="Tahoma"/>
            <family val="2"/>
          </rPr>
          <t xml:space="preserve">
2014 actuals:  $9,605
Pkg  $5,982
D&amp;O $2,040
Umbrella $903
WC  $680</t>
        </r>
      </text>
    </comment>
    <comment ref="F63" authorId="0">
      <text>
        <r>
          <rPr>
            <b/>
            <sz val="8"/>
            <rFont val="Tahoma"/>
            <family val="2"/>
          </rPr>
          <t>lindy:</t>
        </r>
        <r>
          <rPr>
            <sz val="8"/>
            <rFont val="Tahoma"/>
            <family val="2"/>
          </rPr>
          <t xml:space="preserve">
2014 actuals:  $9,605
Pkg  $5,982
D&amp;O $2,040
Umbrella $903
WC  $680</t>
        </r>
      </text>
    </comment>
  </commentList>
</comments>
</file>

<file path=xl/sharedStrings.xml><?xml version="1.0" encoding="utf-8"?>
<sst xmlns="http://schemas.openxmlformats.org/spreadsheetml/2006/main" count="69" uniqueCount="67">
  <si>
    <t>WOOD RANCH OWNERS ASSOCIATION</t>
  </si>
  <si>
    <t>Budget</t>
  </si>
  <si>
    <t>Per Unit</t>
  </si>
  <si>
    <t>Assessments   431 UNITS</t>
  </si>
  <si>
    <t>UNITS</t>
  </si>
  <si>
    <t>Late Charges/Interest</t>
  </si>
  <si>
    <t>Collection Costs</t>
  </si>
  <si>
    <t>Returned Check Charges</t>
  </si>
  <si>
    <t>Key Income</t>
  </si>
  <si>
    <t>Clubhouse Income</t>
  </si>
  <si>
    <t>Interest Income -Operating</t>
  </si>
  <si>
    <t>Interest Income-Reserves</t>
  </si>
  <si>
    <t>TOTAL INCOME</t>
  </si>
  <si>
    <t>RESERVES</t>
  </si>
  <si>
    <t>TOTAL RESERVE DEPOSITS</t>
  </si>
  <si>
    <t>A/R Postage</t>
  </si>
  <si>
    <t xml:space="preserve">Outside Services </t>
  </si>
  <si>
    <t>Legal General</t>
  </si>
  <si>
    <t xml:space="preserve">Office Expense </t>
  </si>
  <si>
    <t>Management &amp; Accounting</t>
  </si>
  <si>
    <t>Reserve Study</t>
  </si>
  <si>
    <t>Tax Preparation &amp; Review</t>
  </si>
  <si>
    <t>TOTAL ADMINISTRATIVE</t>
  </si>
  <si>
    <t>Gas &amp; Electric</t>
  </si>
  <si>
    <t xml:space="preserve">Water </t>
  </si>
  <si>
    <t>TOTAL UTILITIES</t>
  </si>
  <si>
    <t>Custodial</t>
  </si>
  <si>
    <t>Disposal</t>
  </si>
  <si>
    <t>Geological Issues</t>
  </si>
  <si>
    <t xml:space="preserve">Pool &amp; Spa Contract/Extras </t>
  </si>
  <si>
    <t>Pest Control</t>
  </si>
  <si>
    <t>Security Services</t>
  </si>
  <si>
    <t>Miscellaneous Expenses</t>
  </si>
  <si>
    <t>TOTAL CONTRACT SERVICES</t>
  </si>
  <si>
    <t>TOTAL REPAIR &amp; MAINT</t>
  </si>
  <si>
    <t>TOTAL INSURANCE</t>
  </si>
  <si>
    <t>Franchise Tax Board</t>
  </si>
  <si>
    <t>Federal Corporate Tax</t>
  </si>
  <si>
    <t>Pool License</t>
  </si>
  <si>
    <t>TOTAL FIXED EXPENSES</t>
  </si>
  <si>
    <t>Contingency</t>
  </si>
  <si>
    <t>Total Budget</t>
  </si>
  <si>
    <t>Per Quarter</t>
  </si>
  <si>
    <t xml:space="preserve"> </t>
  </si>
  <si>
    <t>Tree Trimming</t>
  </si>
  <si>
    <t>Landscape Contract</t>
  </si>
  <si>
    <t>Year</t>
  </si>
  <si>
    <t>Quarterly Assessment</t>
  </si>
  <si>
    <t>Monthly</t>
  </si>
  <si>
    <t>Landscape Upgrades/Extras</t>
  </si>
  <si>
    <t>Fire Break SRVFD</t>
  </si>
  <si>
    <t>Tennis Court</t>
  </si>
  <si>
    <t>Bank Fees/Lockbox Service</t>
  </si>
  <si>
    <t>Insurance Package</t>
  </si>
  <si>
    <t>Holiday Lights</t>
  </si>
  <si>
    <t>Reserve Funding %</t>
  </si>
  <si>
    <r>
      <rPr>
        <sz val="9"/>
        <rFont val="Calibri"/>
        <family val="2"/>
      </rPr>
      <t>↓</t>
    </r>
    <r>
      <rPr>
        <sz val="7.85"/>
        <rFont val="Arial MT"/>
        <family val="0"/>
      </rPr>
      <t>Adj restroom refurbish</t>
    </r>
  </si>
  <si>
    <r>
      <rPr>
        <sz val="9"/>
        <rFont val="Calibri"/>
        <family val="2"/>
      </rPr>
      <t>↓</t>
    </r>
    <r>
      <rPr>
        <sz val="7.85"/>
        <rFont val="Arial MT"/>
        <family val="0"/>
      </rPr>
      <t>Adj tennis cts projected costs</t>
    </r>
  </si>
  <si>
    <r>
      <rPr>
        <sz val="9"/>
        <rFont val="Calibri"/>
        <family val="2"/>
      </rPr>
      <t>↓</t>
    </r>
    <r>
      <rPr>
        <sz val="7.85"/>
        <rFont val="Arial MT"/>
        <family val="0"/>
      </rPr>
      <t xml:space="preserve">Adj tennis cts work completed </t>
    </r>
  </si>
  <si>
    <t>Community Events</t>
  </si>
  <si>
    <t>Reserve Transfers/Month</t>
  </si>
  <si>
    <t>Minor Repairs</t>
  </si>
  <si>
    <t>Clubhouse Wi-Fi</t>
  </si>
  <si>
    <t>↓Adj pool furniture replacement $$</t>
  </si>
  <si>
    <t>90k Earth Movement</t>
  </si>
  <si>
    <t>ANNUAL 2019 BUDGET</t>
  </si>
  <si>
    <t>add full replace: wrought iron/split rail fence; tile roof, wood trellis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</si>
</sst>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&quot;$&quot;#,##0"/>
  </numFmts>
  <fonts count="5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Arial MT"/>
      <family val="0"/>
    </font>
    <font>
      <sz val="8"/>
      <name val="Arial MT"/>
      <family val="0"/>
    </font>
    <font>
      <b/>
      <sz val="12"/>
      <color indexed="8"/>
      <name val="Arial MT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Arial MT"/>
      <family val="0"/>
    </font>
    <font>
      <sz val="9"/>
      <name val="Calibri"/>
      <family val="2"/>
    </font>
    <font>
      <sz val="7.85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10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9"/>
      <color rgb="FFFF0000"/>
      <name val="Arial MT"/>
      <family val="0"/>
    </font>
    <font>
      <b/>
      <sz val="8"/>
      <name val="Arial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NumberFormat="1" applyFont="1" applyAlignment="1" applyProtection="1">
      <alignment/>
      <protection locked="0"/>
    </xf>
    <xf numFmtId="0" fontId="4" fillId="0" borderId="10" xfId="0" applyNumberFormat="1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Font="1" applyAlignment="1" applyProtection="1">
      <alignment horizontal="right"/>
      <protection locked="0"/>
    </xf>
    <xf numFmtId="166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0" fontId="6" fillId="0" borderId="10" xfId="0" applyNumberFormat="1" applyFont="1" applyBorder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0" fillId="0" borderId="0" xfId="0" applyAlignment="1">
      <alignment/>
    </xf>
    <xf numFmtId="0" fontId="0" fillId="0" borderId="0" xfId="0" applyNumberFormat="1" applyAlignment="1" applyProtection="1">
      <alignment/>
      <protection locked="0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Font="1" applyAlignment="1" applyProtection="1">
      <alignment horizontal="center"/>
      <protection locked="0"/>
    </xf>
    <xf numFmtId="164" fontId="9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6" fontId="9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50" fillId="0" borderId="0" xfId="0" applyNumberFormat="1" applyFont="1" applyAlignment="1" applyProtection="1">
      <alignment/>
      <protection locked="0"/>
    </xf>
    <xf numFmtId="0" fontId="30" fillId="0" borderId="10" xfId="0" applyNumberFormat="1" applyFont="1" applyBorder="1" applyAlignment="1">
      <alignment horizontal="centerContinuous"/>
    </xf>
    <xf numFmtId="0" fontId="30" fillId="0" borderId="0" xfId="0" applyNumberFormat="1" applyFont="1" applyAlignment="1">
      <alignment horizontal="centerContinuous"/>
    </xf>
    <xf numFmtId="0" fontId="31" fillId="0" borderId="0" xfId="0" applyNumberFormat="1" applyFont="1" applyAlignment="1" applyProtection="1">
      <alignment/>
      <protection locked="0"/>
    </xf>
    <xf numFmtId="0" fontId="50" fillId="0" borderId="0" xfId="0" applyFont="1" applyAlignment="1">
      <alignment/>
    </xf>
    <xf numFmtId="0" fontId="31" fillId="0" borderId="10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0" fontId="9" fillId="0" borderId="0" xfId="0" applyFont="1" applyAlignment="1">
      <alignment/>
    </xf>
    <xf numFmtId="0" fontId="51" fillId="0" borderId="0" xfId="0" applyFont="1" applyAlignment="1">
      <alignment horizontal="right" wrapText="1"/>
    </xf>
    <xf numFmtId="0" fontId="51" fillId="0" borderId="0" xfId="0" applyFont="1" applyAlignment="1">
      <alignment horizontal="left" wrapText="1"/>
    </xf>
    <xf numFmtId="166" fontId="51" fillId="0" borderId="0" xfId="0" applyNumberFormat="1" applyFont="1" applyAlignment="1">
      <alignment horizontal="left" wrapText="1"/>
    </xf>
    <xf numFmtId="0" fontId="51" fillId="0" borderId="0" xfId="0" applyNumberFormat="1" applyFont="1" applyAlignment="1" applyProtection="1">
      <alignment horizontal="right" wrapText="1"/>
      <protection locked="0"/>
    </xf>
    <xf numFmtId="0" fontId="51" fillId="0" borderId="10" xfId="0" applyNumberFormat="1" applyFont="1" applyBorder="1" applyAlignment="1">
      <alignment horizontal="right" wrapText="1"/>
    </xf>
    <xf numFmtId="0" fontId="51" fillId="0" borderId="13" xfId="0" applyFont="1" applyBorder="1" applyAlignment="1">
      <alignment horizontal="right" wrapText="1"/>
    </xf>
    <xf numFmtId="0" fontId="51" fillId="0" borderId="14" xfId="0" applyFont="1" applyBorder="1" applyAlignment="1">
      <alignment horizontal="right" wrapText="1"/>
    </xf>
    <xf numFmtId="0" fontId="51" fillId="0" borderId="14" xfId="0" applyFont="1" applyBorder="1" applyAlignment="1">
      <alignment horizontal="left" wrapText="1"/>
    </xf>
    <xf numFmtId="166" fontId="51" fillId="0" borderId="14" xfId="0" applyNumberFormat="1" applyFont="1" applyBorder="1" applyAlignment="1">
      <alignment horizontal="left" wrapText="1"/>
    </xf>
    <xf numFmtId="0" fontId="51" fillId="0" borderId="14" xfId="0" applyNumberFormat="1" applyFont="1" applyBorder="1" applyAlignment="1" applyProtection="1">
      <alignment horizontal="right" wrapText="1"/>
      <protection locked="0"/>
    </xf>
    <xf numFmtId="0" fontId="51" fillId="0" borderId="15" xfId="0" applyFont="1" applyBorder="1" applyAlignment="1">
      <alignment horizontal="left" wrapText="1"/>
    </xf>
    <xf numFmtId="0" fontId="51" fillId="0" borderId="0" xfId="0" applyNumberFormat="1" applyFont="1" applyBorder="1" applyAlignment="1">
      <alignment horizontal="right" wrapText="1"/>
    </xf>
    <xf numFmtId="0" fontId="51" fillId="0" borderId="0" xfId="0" applyFont="1" applyBorder="1" applyAlignment="1">
      <alignment horizontal="right" wrapText="1"/>
    </xf>
    <xf numFmtId="0" fontId="51" fillId="0" borderId="0" xfId="0" applyFont="1" applyBorder="1" applyAlignment="1">
      <alignment horizontal="left" wrapText="1"/>
    </xf>
    <xf numFmtId="166" fontId="51" fillId="0" borderId="0" xfId="0" applyNumberFormat="1" applyFont="1" applyBorder="1" applyAlignment="1">
      <alignment horizontal="left" wrapText="1"/>
    </xf>
    <xf numFmtId="0" fontId="51" fillId="0" borderId="0" xfId="0" applyNumberFormat="1" applyFont="1" applyBorder="1" applyAlignment="1" applyProtection="1">
      <alignment horizontal="right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showOutlineSymbols="0" zoomScalePageLayoutView="0" workbookViewId="0" topLeftCell="A1">
      <selection activeCell="P85" sqref="P85"/>
    </sheetView>
  </sheetViews>
  <sheetFormatPr defaultColWidth="9.6640625" defaultRowHeight="15"/>
  <cols>
    <col min="1" max="1" width="14.6640625" style="0" customWidth="1"/>
    <col min="2" max="2" width="11.6640625" style="0" customWidth="1"/>
    <col min="3" max="3" width="11.10546875" style="0" customWidth="1"/>
    <col min="4" max="4" width="8.5546875" style="0" customWidth="1"/>
    <col min="5" max="5" width="10.6640625" style="0" customWidth="1"/>
    <col min="6" max="6" width="17.6640625" style="0" customWidth="1"/>
    <col min="7" max="7" width="10.6640625" style="0" customWidth="1"/>
    <col min="8" max="8" width="1.66796875" style="0" customWidth="1"/>
    <col min="9" max="9" width="3.10546875" style="0" customWidth="1"/>
    <col min="10" max="10" width="9.6640625" style="0" customWidth="1"/>
    <col min="11" max="11" width="2.6640625" style="38" customWidth="1"/>
    <col min="12" max="12" width="11.6640625" style="47" customWidth="1"/>
    <col min="13" max="13" width="1.1171875" style="47" customWidth="1"/>
    <col min="14" max="14" width="12.5546875" style="47" customWidth="1"/>
  </cols>
  <sheetData>
    <row r="1" spans="1:14" ht="16.5" thickTop="1">
      <c r="A1" s="6"/>
      <c r="B1" s="3"/>
      <c r="C1" s="20" t="s">
        <v>0</v>
      </c>
      <c r="D1" s="28"/>
      <c r="E1" s="28"/>
      <c r="F1" s="28"/>
      <c r="G1" s="28"/>
      <c r="H1" s="28"/>
      <c r="I1" s="1"/>
      <c r="J1" s="1"/>
      <c r="K1" s="36"/>
      <c r="L1" s="49"/>
      <c r="M1" s="56"/>
      <c r="N1" s="56"/>
    </row>
    <row r="2" spans="1:14" ht="15.75">
      <c r="A2" s="6"/>
      <c r="B2" s="2"/>
      <c r="C2" s="21" t="s">
        <v>65</v>
      </c>
      <c r="D2" s="29"/>
      <c r="E2" s="29"/>
      <c r="F2" s="29"/>
      <c r="G2" s="29"/>
      <c r="H2" s="29"/>
      <c r="I2" s="4"/>
      <c r="J2" s="4"/>
      <c r="K2" s="37"/>
      <c r="L2" s="50"/>
      <c r="M2" s="56"/>
      <c r="N2" s="44"/>
    </row>
    <row r="3" spans="1:14" ht="15.75">
      <c r="A3" s="6"/>
      <c r="B3" s="2"/>
      <c r="C3" s="21"/>
      <c r="D3" s="29"/>
      <c r="E3" s="29"/>
      <c r="F3" s="29"/>
      <c r="G3" s="29"/>
      <c r="H3" s="29"/>
      <c r="I3" s="4"/>
      <c r="J3" s="4"/>
      <c r="K3" s="37"/>
      <c r="L3" s="50"/>
      <c r="M3" s="56"/>
      <c r="N3" s="44"/>
    </row>
    <row r="4" spans="1:14" ht="15.75">
      <c r="A4" s="6"/>
      <c r="B4" s="2"/>
      <c r="F4" s="30">
        <v>2018</v>
      </c>
      <c r="G4" s="30">
        <v>2019</v>
      </c>
      <c r="H4" s="30"/>
      <c r="I4" s="30"/>
      <c r="J4" s="30">
        <v>2019</v>
      </c>
      <c r="L4" s="50"/>
      <c r="M4" s="56"/>
      <c r="N4" s="44"/>
    </row>
    <row r="5" spans="1:14" ht="15.75">
      <c r="A5" s="6"/>
      <c r="B5" s="2"/>
      <c r="F5" s="31" t="s">
        <v>1</v>
      </c>
      <c r="G5" s="31" t="s">
        <v>1</v>
      </c>
      <c r="H5" s="30"/>
      <c r="I5" s="30"/>
      <c r="J5" s="31" t="s">
        <v>2</v>
      </c>
      <c r="K5" s="35"/>
      <c r="L5" s="51"/>
      <c r="M5" s="57"/>
      <c r="N5" s="45"/>
    </row>
    <row r="6" spans="1:14" ht="15.75">
      <c r="A6" s="6"/>
      <c r="B6" s="2"/>
      <c r="F6" s="30"/>
      <c r="G6" s="30"/>
      <c r="H6" s="30"/>
      <c r="I6" s="30"/>
      <c r="J6" s="31" t="s">
        <v>42</v>
      </c>
      <c r="K6" s="35"/>
      <c r="L6" s="51"/>
      <c r="M6" s="57"/>
      <c r="N6" s="45"/>
    </row>
    <row r="7" spans="1:14" ht="15">
      <c r="A7" s="6"/>
      <c r="B7" s="2"/>
      <c r="K7" s="35"/>
      <c r="L7" s="51"/>
      <c r="M7" s="57"/>
      <c r="N7" s="45"/>
    </row>
    <row r="8" spans="1:14" ht="15">
      <c r="A8" s="6"/>
      <c r="B8" s="2"/>
      <c r="C8" s="5" t="s">
        <v>3</v>
      </c>
      <c r="D8" s="43">
        <v>431</v>
      </c>
      <c r="E8" s="43" t="s">
        <v>4</v>
      </c>
      <c r="F8" s="13">
        <v>448240</v>
      </c>
      <c r="G8" s="13">
        <f>$D$8*260*4</f>
        <v>448240</v>
      </c>
      <c r="H8" s="14"/>
      <c r="J8" s="14">
        <f>G8/+$D$8/4</f>
        <v>260</v>
      </c>
      <c r="K8" s="35"/>
      <c r="L8" s="51"/>
      <c r="M8" s="57"/>
      <c r="N8" s="45"/>
    </row>
    <row r="9" spans="1:14" ht="15">
      <c r="A9" s="6"/>
      <c r="B9" s="2"/>
      <c r="C9" s="5" t="s">
        <v>5</v>
      </c>
      <c r="F9" s="10">
        <v>0</v>
      </c>
      <c r="G9" s="10">
        <v>0</v>
      </c>
      <c r="H9" s="11"/>
      <c r="I9" s="11"/>
      <c r="J9" s="11">
        <f>G9/+$D$8/4</f>
        <v>0</v>
      </c>
      <c r="K9" s="35"/>
      <c r="L9" s="51"/>
      <c r="M9" s="57"/>
      <c r="N9" s="45"/>
    </row>
    <row r="10" spans="1:14" ht="15">
      <c r="A10" s="6"/>
      <c r="B10" s="2"/>
      <c r="C10" s="5" t="s">
        <v>6</v>
      </c>
      <c r="F10" s="10">
        <v>0</v>
      </c>
      <c r="G10" s="10">
        <v>0</v>
      </c>
      <c r="H10" s="11"/>
      <c r="I10" s="11"/>
      <c r="J10" s="11">
        <f>G10/+$D$8/4</f>
        <v>0</v>
      </c>
      <c r="K10" s="35"/>
      <c r="L10" s="51"/>
      <c r="M10" s="57"/>
      <c r="N10" s="45"/>
    </row>
    <row r="11" spans="1:14" ht="15">
      <c r="A11" s="6"/>
      <c r="B11" s="2"/>
      <c r="C11" s="5" t="s">
        <v>7</v>
      </c>
      <c r="F11" s="10">
        <v>0</v>
      </c>
      <c r="G11" s="10">
        <v>0</v>
      </c>
      <c r="H11" s="11"/>
      <c r="I11" s="11"/>
      <c r="J11" s="11">
        <f>G11/+$D$8/4</f>
        <v>0</v>
      </c>
      <c r="K11" s="35"/>
      <c r="L11" s="51"/>
      <c r="M11" s="57"/>
      <c r="N11" s="45"/>
    </row>
    <row r="12" spans="1:14" ht="15">
      <c r="A12" s="6"/>
      <c r="B12" s="2"/>
      <c r="C12" s="5" t="s">
        <v>8</v>
      </c>
      <c r="F12" s="10">
        <v>0</v>
      </c>
      <c r="G12" s="10">
        <v>0</v>
      </c>
      <c r="H12" s="11"/>
      <c r="I12" s="11"/>
      <c r="J12" s="11">
        <f>G12/+$D$8/4</f>
        <v>0</v>
      </c>
      <c r="K12" s="35"/>
      <c r="L12" s="51"/>
      <c r="M12" s="57"/>
      <c r="N12" s="45"/>
    </row>
    <row r="13" spans="1:14" ht="15">
      <c r="A13" s="6"/>
      <c r="B13" s="2"/>
      <c r="C13" s="5" t="s">
        <v>9</v>
      </c>
      <c r="F13" s="10">
        <v>2500</v>
      </c>
      <c r="G13" s="10">
        <v>2500</v>
      </c>
      <c r="H13" s="11"/>
      <c r="I13" s="11"/>
      <c r="J13" s="11">
        <f>G13/+$D$8/4</f>
        <v>1.4501160092807424</v>
      </c>
      <c r="K13" s="35"/>
      <c r="L13" s="51"/>
      <c r="M13" s="57"/>
      <c r="N13" s="45"/>
    </row>
    <row r="14" spans="1:14" ht="15">
      <c r="A14" s="6"/>
      <c r="B14" s="2"/>
      <c r="C14" s="5" t="s">
        <v>10</v>
      </c>
      <c r="F14" s="10">
        <v>0</v>
      </c>
      <c r="G14" s="10">
        <v>0</v>
      </c>
      <c r="H14" s="11"/>
      <c r="I14" s="11"/>
      <c r="J14" s="11">
        <f>G14/+$D$8/4</f>
        <v>0</v>
      </c>
      <c r="K14" s="35"/>
      <c r="L14" s="51"/>
      <c r="M14" s="57"/>
      <c r="N14" s="45"/>
    </row>
    <row r="15" spans="1:14" ht="15">
      <c r="A15" s="6"/>
      <c r="B15" s="2"/>
      <c r="C15" s="5" t="s">
        <v>11</v>
      </c>
      <c r="F15" s="10">
        <v>0</v>
      </c>
      <c r="G15" s="10">
        <v>0</v>
      </c>
      <c r="H15" s="11"/>
      <c r="I15" s="11"/>
      <c r="J15" s="11">
        <f>G15/+$D$8/4</f>
        <v>0</v>
      </c>
      <c r="K15" s="35"/>
      <c r="L15" s="51"/>
      <c r="M15" s="57"/>
      <c r="N15" s="45"/>
    </row>
    <row r="16" spans="1:14" ht="15">
      <c r="A16" s="6"/>
      <c r="B16" s="2"/>
      <c r="H16" s="11"/>
      <c r="I16" s="11"/>
      <c r="J16" s="11"/>
      <c r="K16" s="35"/>
      <c r="L16" s="51"/>
      <c r="M16" s="57"/>
      <c r="N16" s="45"/>
    </row>
    <row r="17" spans="1:14" ht="15">
      <c r="A17" s="6"/>
      <c r="B17" s="2"/>
      <c r="C17" s="5" t="s">
        <v>12</v>
      </c>
      <c r="F17" s="10">
        <v>450740</v>
      </c>
      <c r="G17" s="10">
        <f>SUM(G8:G15)</f>
        <v>450740</v>
      </c>
      <c r="H17" s="11"/>
      <c r="I17" s="11"/>
      <c r="J17" s="14">
        <f>SUM(J8:J15)</f>
        <v>261.45011600928075</v>
      </c>
      <c r="K17" s="35"/>
      <c r="L17" s="51"/>
      <c r="M17" s="57"/>
      <c r="N17" s="45"/>
    </row>
    <row r="18" spans="1:14" ht="15">
      <c r="A18" s="6"/>
      <c r="B18" s="2"/>
      <c r="H18" s="11"/>
      <c r="I18" s="11"/>
      <c r="J18" s="11"/>
      <c r="K18" s="35"/>
      <c r="L18" s="51"/>
      <c r="M18" s="57"/>
      <c r="N18" s="45"/>
    </row>
    <row r="19" spans="1:14" ht="15">
      <c r="A19" s="6"/>
      <c r="B19" s="2"/>
      <c r="C19" s="5" t="s">
        <v>13</v>
      </c>
      <c r="H19" s="11"/>
      <c r="I19" s="11"/>
      <c r="J19" s="11"/>
      <c r="K19" s="35"/>
      <c r="L19" s="51"/>
      <c r="M19" s="57"/>
      <c r="N19" s="45"/>
    </row>
    <row r="20" spans="1:14" ht="15">
      <c r="A20" s="6"/>
      <c r="B20" s="2"/>
      <c r="C20" s="22" t="s">
        <v>60</v>
      </c>
      <c r="E20" s="32">
        <f>G20/12</f>
        <v>6735.833333333333</v>
      </c>
      <c r="F20" s="10">
        <v>78939</v>
      </c>
      <c r="G20" s="42">
        <v>80830</v>
      </c>
      <c r="H20" s="11"/>
      <c r="I20" s="11"/>
      <c r="J20" s="11">
        <f>G20/+$D$8/4</f>
        <v>46.885150812064964</v>
      </c>
      <c r="K20" s="35"/>
      <c r="L20" s="51"/>
      <c r="M20" s="57"/>
      <c r="N20" s="45"/>
    </row>
    <row r="21" spans="1:14" ht="15">
      <c r="A21" s="6"/>
      <c r="B21" s="2"/>
      <c r="H21" s="11"/>
      <c r="I21" s="11"/>
      <c r="J21" s="11"/>
      <c r="K21" s="35"/>
      <c r="L21" s="52"/>
      <c r="M21" s="58"/>
      <c r="N21" s="46"/>
    </row>
    <row r="22" spans="1:14" ht="15">
      <c r="A22" s="6"/>
      <c r="B22" s="2"/>
      <c r="C22" s="5" t="s">
        <v>14</v>
      </c>
      <c r="F22" s="10">
        <v>78939</v>
      </c>
      <c r="G22" s="10">
        <f>G20</f>
        <v>80830</v>
      </c>
      <c r="H22" s="11"/>
      <c r="I22" s="11"/>
      <c r="J22" s="14">
        <f>J20</f>
        <v>46.885150812064964</v>
      </c>
      <c r="K22" s="35"/>
      <c r="L22" s="51"/>
      <c r="M22" s="57"/>
      <c r="N22" s="45"/>
    </row>
    <row r="23" spans="1:13" ht="15">
      <c r="A23" s="6"/>
      <c r="B23" s="2"/>
      <c r="H23" s="11"/>
      <c r="I23" s="11"/>
      <c r="J23" s="11"/>
      <c r="L23" s="53"/>
      <c r="M23" s="59"/>
    </row>
    <row r="24" spans="1:14" ht="15">
      <c r="A24" s="6"/>
      <c r="B24" s="2"/>
      <c r="H24" s="11"/>
      <c r="I24" s="11"/>
      <c r="J24" s="11"/>
      <c r="K24" s="35"/>
      <c r="L24" s="51"/>
      <c r="M24" s="57"/>
      <c r="N24" s="45"/>
    </row>
    <row r="25" spans="1:14" ht="15">
      <c r="A25" s="6"/>
      <c r="B25" s="2"/>
      <c r="C25" s="5" t="s">
        <v>15</v>
      </c>
      <c r="F25" s="10">
        <v>810</v>
      </c>
      <c r="G25" s="10">
        <v>810</v>
      </c>
      <c r="H25" s="11"/>
      <c r="I25" s="11"/>
      <c r="J25" s="11">
        <f>G25/+$D$8/4</f>
        <v>0.46983758700696054</v>
      </c>
      <c r="K25" s="35"/>
      <c r="L25" s="51"/>
      <c r="M25" s="57"/>
      <c r="N25" s="45"/>
    </row>
    <row r="26" spans="1:14" ht="15">
      <c r="A26" s="6"/>
      <c r="B26" s="2"/>
      <c r="C26" s="5" t="s">
        <v>16</v>
      </c>
      <c r="F26" s="10">
        <v>5500</v>
      </c>
      <c r="G26" s="10">
        <v>5500</v>
      </c>
      <c r="H26" s="11"/>
      <c r="I26" s="11"/>
      <c r="J26" s="11">
        <f>G26/+$D$8/4</f>
        <v>3.1902552204176335</v>
      </c>
      <c r="K26" s="35"/>
      <c r="L26" s="51"/>
      <c r="M26" s="57"/>
      <c r="N26" s="45"/>
    </row>
    <row r="27" spans="1:14" ht="15">
      <c r="A27" s="6"/>
      <c r="B27" s="2"/>
      <c r="C27" s="5" t="s">
        <v>17</v>
      </c>
      <c r="F27" s="10">
        <v>4000</v>
      </c>
      <c r="G27" s="10">
        <v>4000</v>
      </c>
      <c r="H27" s="11"/>
      <c r="I27" s="11"/>
      <c r="J27" s="11">
        <f>G27/+$D$8/4</f>
        <v>2.320185614849188</v>
      </c>
      <c r="K27" s="35"/>
      <c r="L27" s="51"/>
      <c r="M27" s="57"/>
      <c r="N27" s="45"/>
    </row>
    <row r="28" spans="1:14" ht="15">
      <c r="A28" s="6"/>
      <c r="B28" s="2"/>
      <c r="C28" s="5" t="s">
        <v>18</v>
      </c>
      <c r="F28" s="10">
        <v>10000</v>
      </c>
      <c r="G28" s="10">
        <v>10000</v>
      </c>
      <c r="H28" s="11"/>
      <c r="I28" s="11"/>
      <c r="J28" s="11">
        <f>G28/+$D$8/4</f>
        <v>5.800464037122969</v>
      </c>
      <c r="K28" s="35"/>
      <c r="L28" s="51"/>
      <c r="M28" s="57"/>
      <c r="N28" s="45"/>
    </row>
    <row r="29" spans="1:14" ht="15">
      <c r="A29" s="6"/>
      <c r="B29" s="2"/>
      <c r="C29" s="5" t="s">
        <v>19</v>
      </c>
      <c r="F29" s="10">
        <v>48613.200000000004</v>
      </c>
      <c r="G29" s="42">
        <f>F29*103%</f>
        <v>50071.596000000005</v>
      </c>
      <c r="H29" s="11"/>
      <c r="I29" s="11"/>
      <c r="J29" s="11">
        <f>G29/+$D$8/4</f>
        <v>29.043849187935038</v>
      </c>
      <c r="K29" s="35"/>
      <c r="L29" s="51"/>
      <c r="M29" s="57"/>
      <c r="N29" s="45"/>
    </row>
    <row r="30" spans="1:14" ht="15">
      <c r="A30" s="6"/>
      <c r="B30" s="2"/>
      <c r="C30" s="5" t="s">
        <v>20</v>
      </c>
      <c r="F30" s="10">
        <v>1600</v>
      </c>
      <c r="G30" s="10">
        <v>1600</v>
      </c>
      <c r="H30" s="11"/>
      <c r="I30" s="11"/>
      <c r="J30" s="11">
        <f>G30/+$D$8/4</f>
        <v>0.9280742459396751</v>
      </c>
      <c r="K30" s="35"/>
      <c r="L30" s="51"/>
      <c r="M30" s="57"/>
      <c r="N30" s="45"/>
    </row>
    <row r="31" spans="1:14" ht="15">
      <c r="A31" s="6"/>
      <c r="B31" s="2"/>
      <c r="C31" s="5" t="s">
        <v>21</v>
      </c>
      <c r="F31" s="10">
        <v>3200</v>
      </c>
      <c r="G31" s="10">
        <v>4055</v>
      </c>
      <c r="H31" s="11"/>
      <c r="I31" s="11"/>
      <c r="J31" s="11">
        <f>G31/+$D$8/4</f>
        <v>2.352088167053364</v>
      </c>
      <c r="K31" s="35"/>
      <c r="L31" s="51"/>
      <c r="M31" s="57"/>
      <c r="N31" s="45"/>
    </row>
    <row r="32" spans="1:14" ht="15">
      <c r="A32" s="6"/>
      <c r="B32" s="2"/>
      <c r="H32" s="11"/>
      <c r="I32" s="11"/>
      <c r="J32" s="11"/>
      <c r="K32" s="35"/>
      <c r="L32" s="51"/>
      <c r="M32" s="57"/>
      <c r="N32" s="45"/>
    </row>
    <row r="33" spans="1:14" ht="15">
      <c r="A33" s="6"/>
      <c r="B33" s="2"/>
      <c r="C33" s="5" t="s">
        <v>22</v>
      </c>
      <c r="F33" s="10">
        <v>73723.20000000001</v>
      </c>
      <c r="G33" s="10">
        <f>SUM(G24:G31)</f>
        <v>76036.596</v>
      </c>
      <c r="H33" s="11"/>
      <c r="I33" s="11"/>
      <c r="J33" s="14">
        <f>SUM(J24:J31)</f>
        <v>44.10475406032483</v>
      </c>
      <c r="K33" s="35"/>
      <c r="L33" s="51"/>
      <c r="M33" s="57"/>
      <c r="N33" s="45"/>
    </row>
    <row r="34" spans="1:14" ht="15">
      <c r="A34" s="6"/>
      <c r="B34" s="2"/>
      <c r="H34" s="11"/>
      <c r="I34" s="11"/>
      <c r="J34" s="11"/>
      <c r="K34" s="35"/>
      <c r="L34" s="51"/>
      <c r="M34" s="57"/>
      <c r="N34" s="45"/>
    </row>
    <row r="35" spans="1:14" ht="15">
      <c r="A35" s="6"/>
      <c r="B35" s="2"/>
      <c r="C35" s="5" t="s">
        <v>23</v>
      </c>
      <c r="F35" s="10">
        <v>23000</v>
      </c>
      <c r="G35" s="42">
        <f>26573.4*103%</f>
        <v>27370.602000000003</v>
      </c>
      <c r="H35" s="11"/>
      <c r="I35" s="11"/>
      <c r="J35" s="11">
        <f>G35/+$D$8/4</f>
        <v>15.876219257540605</v>
      </c>
      <c r="K35" s="35"/>
      <c r="L35" s="51"/>
      <c r="M35" s="57"/>
      <c r="N35" s="45"/>
    </row>
    <row r="36" spans="1:14" ht="15">
      <c r="A36" s="6"/>
      <c r="B36" s="2"/>
      <c r="C36" s="5" t="s">
        <v>24</v>
      </c>
      <c r="F36" s="10">
        <v>27602.3</v>
      </c>
      <c r="G36" s="10">
        <f>24002*1.15</f>
        <v>27602.3</v>
      </c>
      <c r="H36" s="11"/>
      <c r="I36" s="11"/>
      <c r="J36" s="11">
        <f>G36/+$D$8/4</f>
        <v>16.010614849187935</v>
      </c>
      <c r="K36" s="35"/>
      <c r="L36" s="51"/>
      <c r="M36" s="57"/>
      <c r="N36" s="45"/>
    </row>
    <row r="37" spans="1:14" ht="15">
      <c r="A37" s="6"/>
      <c r="B37" s="2"/>
      <c r="F37" s="10"/>
      <c r="G37" s="10"/>
      <c r="H37" s="11"/>
      <c r="I37" s="11"/>
      <c r="J37" s="11"/>
      <c r="K37" s="35"/>
      <c r="L37" s="51"/>
      <c r="M37" s="57"/>
      <c r="N37" s="45"/>
    </row>
    <row r="38" spans="1:14" ht="15">
      <c r="A38" s="6"/>
      <c r="B38" s="2"/>
      <c r="C38" s="5" t="s">
        <v>25</v>
      </c>
      <c r="F38" s="10">
        <v>50602.3</v>
      </c>
      <c r="G38" s="10">
        <f>SUM(G35:G36)</f>
        <v>54972.902</v>
      </c>
      <c r="H38" s="11"/>
      <c r="I38" s="11"/>
      <c r="J38" s="14">
        <f>SUM(J35:J36)</f>
        <v>31.88683410672854</v>
      </c>
      <c r="K38" s="35"/>
      <c r="L38" s="51"/>
      <c r="M38" s="57"/>
      <c r="N38" s="45"/>
    </row>
    <row r="39" spans="1:14" ht="15">
      <c r="A39" s="6"/>
      <c r="B39" s="2"/>
      <c r="C39" s="5"/>
      <c r="F39" s="10"/>
      <c r="G39" s="10"/>
      <c r="H39" s="11"/>
      <c r="I39" s="11"/>
      <c r="J39" s="14"/>
      <c r="K39" s="35"/>
      <c r="L39" s="51"/>
      <c r="M39" s="57"/>
      <c r="N39" s="45"/>
    </row>
    <row r="40" spans="1:14" ht="15">
      <c r="A40" s="6"/>
      <c r="B40" s="2"/>
      <c r="C40" s="23" t="s">
        <v>52</v>
      </c>
      <c r="F40" s="10">
        <v>1860</v>
      </c>
      <c r="G40" s="10">
        <v>1860</v>
      </c>
      <c r="H40" s="11"/>
      <c r="I40" s="11"/>
      <c r="J40" s="11">
        <f>G40/+$D$8/4</f>
        <v>1.0788863109048723</v>
      </c>
      <c r="K40" s="35"/>
      <c r="L40" s="51"/>
      <c r="M40" s="57"/>
      <c r="N40" s="45"/>
    </row>
    <row r="41" spans="1:14" ht="15">
      <c r="A41" s="6"/>
      <c r="B41" s="2"/>
      <c r="C41" s="23" t="s">
        <v>62</v>
      </c>
      <c r="F41" s="10">
        <v>960</v>
      </c>
      <c r="G41" s="10">
        <v>960</v>
      </c>
      <c r="H41" s="11"/>
      <c r="I41" s="11"/>
      <c r="J41" s="11">
        <f>G41/+$D$8/4</f>
        <v>0.5568445475638051</v>
      </c>
      <c r="K41" s="35"/>
      <c r="L41" s="51"/>
      <c r="M41" s="57"/>
      <c r="N41" s="45"/>
    </row>
    <row r="42" spans="1:14" ht="15">
      <c r="A42" s="6"/>
      <c r="B42" s="2"/>
      <c r="C42" s="5" t="s">
        <v>26</v>
      </c>
      <c r="F42" s="10">
        <v>8000</v>
      </c>
      <c r="G42" s="10">
        <v>8000</v>
      </c>
      <c r="H42" s="11"/>
      <c r="I42" s="11"/>
      <c r="J42" s="11">
        <f>G42/+$D$8/4</f>
        <v>4.640371229698376</v>
      </c>
      <c r="K42" s="35"/>
      <c r="L42" s="51"/>
      <c r="M42" s="57"/>
      <c r="N42" s="45"/>
    </row>
    <row r="43" spans="1:14" ht="15">
      <c r="A43" s="6"/>
      <c r="B43" s="2"/>
      <c r="C43" s="5" t="s">
        <v>27</v>
      </c>
      <c r="F43" s="10">
        <v>2526</v>
      </c>
      <c r="G43" s="42">
        <v>4250</v>
      </c>
      <c r="H43" s="11"/>
      <c r="I43" s="11"/>
      <c r="J43" s="11">
        <f>G43/+$D$8/4</f>
        <v>2.465197215777262</v>
      </c>
      <c r="K43" s="35"/>
      <c r="L43" s="51"/>
      <c r="M43" s="57"/>
      <c r="N43" s="45"/>
    </row>
    <row r="44" spans="1:15" ht="15">
      <c r="A44" s="6"/>
      <c r="B44" s="2"/>
      <c r="C44" s="5" t="s">
        <v>45</v>
      </c>
      <c r="F44" s="10">
        <v>117126</v>
      </c>
      <c r="G44" s="42">
        <f>10348*12</f>
        <v>124176</v>
      </c>
      <c r="H44" s="11"/>
      <c r="I44" s="11"/>
      <c r="J44" s="11">
        <f>G44/+$D$8/4</f>
        <v>72.02784222737819</v>
      </c>
      <c r="K44" s="35"/>
      <c r="L44" s="51"/>
      <c r="M44" s="57"/>
      <c r="N44" s="45"/>
      <c r="O44" s="23" t="s">
        <v>43</v>
      </c>
    </row>
    <row r="45" spans="1:14" ht="15">
      <c r="A45" s="6"/>
      <c r="B45" s="2"/>
      <c r="C45" s="5" t="s">
        <v>49</v>
      </c>
      <c r="F45" s="10">
        <v>9300</v>
      </c>
      <c r="G45" s="10">
        <v>9300</v>
      </c>
      <c r="H45" s="11"/>
      <c r="I45" s="11"/>
      <c r="J45" s="11">
        <f>G45/+$D$8/4</f>
        <v>5.3944315545243615</v>
      </c>
      <c r="K45" s="35"/>
      <c r="L45" s="51"/>
      <c r="M45" s="57"/>
      <c r="N45" s="45"/>
    </row>
    <row r="46" spans="1:14" ht="15">
      <c r="A46" s="6"/>
      <c r="B46" s="2"/>
      <c r="C46" s="5" t="s">
        <v>50</v>
      </c>
      <c r="F46" s="10">
        <v>5500</v>
      </c>
      <c r="G46" s="10">
        <v>5500</v>
      </c>
      <c r="H46" s="11"/>
      <c r="I46" s="11"/>
      <c r="J46" s="11">
        <f>G46/+$D$8/4</f>
        <v>3.1902552204176335</v>
      </c>
      <c r="K46" s="35"/>
      <c r="L46" s="51"/>
      <c r="M46" s="57"/>
      <c r="N46" s="45"/>
    </row>
    <row r="47" spans="1:14" ht="15">
      <c r="A47" s="6"/>
      <c r="B47" s="2"/>
      <c r="C47" s="5" t="s">
        <v>44</v>
      </c>
      <c r="F47" s="10">
        <v>13225</v>
      </c>
      <c r="G47" s="10">
        <v>13225</v>
      </c>
      <c r="H47" s="11"/>
      <c r="I47" s="11"/>
      <c r="J47" s="11">
        <f>G47/+$D$8/4</f>
        <v>7.671113689095128</v>
      </c>
      <c r="K47" s="35"/>
      <c r="L47" s="51"/>
      <c r="M47" s="57"/>
      <c r="N47" s="45"/>
    </row>
    <row r="48" spans="1:14" ht="15">
      <c r="A48" s="6"/>
      <c r="B48" s="2"/>
      <c r="C48" s="5" t="s">
        <v>28</v>
      </c>
      <c r="F48" s="10">
        <v>2500</v>
      </c>
      <c r="G48" s="10">
        <v>2500</v>
      </c>
      <c r="H48" s="11"/>
      <c r="I48" s="11"/>
      <c r="J48" s="11">
        <f>G48/+$D$8/4</f>
        <v>1.4501160092807424</v>
      </c>
      <c r="K48" s="35"/>
      <c r="L48" s="51"/>
      <c r="M48" s="57"/>
      <c r="N48" s="45"/>
    </row>
    <row r="49" spans="1:13" ht="15">
      <c r="A49" s="6"/>
      <c r="B49" s="2"/>
      <c r="C49" s="5" t="s">
        <v>29</v>
      </c>
      <c r="F49" s="10">
        <v>13500</v>
      </c>
      <c r="G49" s="10">
        <v>13500</v>
      </c>
      <c r="H49" s="11"/>
      <c r="I49" s="11"/>
      <c r="J49" s="11">
        <f>G49/+$D$8/4</f>
        <v>7.830626450116009</v>
      </c>
      <c r="L49" s="53"/>
      <c r="M49" s="59"/>
    </row>
    <row r="50" spans="1:14" ht="15">
      <c r="A50" s="6"/>
      <c r="B50" s="2"/>
      <c r="C50" s="22" t="s">
        <v>54</v>
      </c>
      <c r="F50" s="10">
        <v>14000</v>
      </c>
      <c r="G50" s="10">
        <v>13000</v>
      </c>
      <c r="H50" s="11"/>
      <c r="I50" s="11"/>
      <c r="J50" s="11">
        <f>G50/+$D$8/4</f>
        <v>7.540603248259861</v>
      </c>
      <c r="K50" s="35"/>
      <c r="L50" s="51"/>
      <c r="M50" s="57"/>
      <c r="N50" s="45"/>
    </row>
    <row r="51" spans="1:14" ht="15">
      <c r="A51" s="6"/>
      <c r="B51" s="2"/>
      <c r="C51" s="22" t="s">
        <v>59</v>
      </c>
      <c r="F51" s="10">
        <v>2000</v>
      </c>
      <c r="G51" s="10">
        <v>2000</v>
      </c>
      <c r="H51" s="11"/>
      <c r="I51" s="11"/>
      <c r="J51" s="11">
        <f>G51/+$D$8/4</f>
        <v>1.160092807424594</v>
      </c>
      <c r="K51" s="35"/>
      <c r="L51" s="51"/>
      <c r="M51" s="57"/>
      <c r="N51" s="45"/>
    </row>
    <row r="52" spans="1:14" ht="15">
      <c r="A52" s="6"/>
      <c r="B52" s="2"/>
      <c r="C52" s="5" t="s">
        <v>30</v>
      </c>
      <c r="F52" s="10">
        <v>6500</v>
      </c>
      <c r="G52" s="10">
        <v>6500</v>
      </c>
      <c r="H52" s="11"/>
      <c r="I52" s="11"/>
      <c r="J52" s="11">
        <f>G52/+$D$8/4</f>
        <v>3.7703016241299303</v>
      </c>
      <c r="K52" s="35"/>
      <c r="L52" s="51"/>
      <c r="M52" s="57"/>
      <c r="N52" s="45"/>
    </row>
    <row r="53" spans="1:14" ht="15">
      <c r="A53" s="6"/>
      <c r="B53" s="2"/>
      <c r="C53" s="22" t="s">
        <v>51</v>
      </c>
      <c r="F53" s="10">
        <v>550</v>
      </c>
      <c r="G53" s="10">
        <v>550</v>
      </c>
      <c r="H53" s="11"/>
      <c r="I53" s="11"/>
      <c r="J53" s="11">
        <f>G53/+$D$8/4</f>
        <v>0.3190255220417633</v>
      </c>
      <c r="K53" s="35"/>
      <c r="L53" s="51"/>
      <c r="M53" s="57"/>
      <c r="N53" s="45"/>
    </row>
    <row r="54" spans="1:14" ht="15">
      <c r="A54" s="6"/>
      <c r="B54" s="2"/>
      <c r="C54" s="5" t="s">
        <v>31</v>
      </c>
      <c r="F54" s="10">
        <v>16000</v>
      </c>
      <c r="G54" s="42">
        <v>3500</v>
      </c>
      <c r="J54" s="11">
        <f>G54/+$D$8/4</f>
        <v>2.0301624129930396</v>
      </c>
      <c r="K54" s="35"/>
      <c r="L54" s="51"/>
      <c r="M54" s="57"/>
      <c r="N54" s="45"/>
    </row>
    <row r="55" spans="1:14" ht="15">
      <c r="A55" s="6"/>
      <c r="B55" s="2"/>
      <c r="C55" s="5" t="s">
        <v>32</v>
      </c>
      <c r="F55" s="10">
        <v>2000</v>
      </c>
      <c r="G55" s="10">
        <v>2000</v>
      </c>
      <c r="J55" s="11">
        <f>G55/+$D$8/4</f>
        <v>1.160092807424594</v>
      </c>
      <c r="K55" s="35"/>
      <c r="L55" s="51"/>
      <c r="M55" s="57"/>
      <c r="N55" s="45"/>
    </row>
    <row r="56" spans="1:14" ht="15">
      <c r="A56" s="6"/>
      <c r="B56" s="2"/>
      <c r="F56" s="10"/>
      <c r="G56" s="10"/>
      <c r="J56" s="11"/>
      <c r="K56" s="35"/>
      <c r="L56" s="51"/>
      <c r="M56" s="57"/>
      <c r="N56" s="45"/>
    </row>
    <row r="57" spans="1:14" ht="15">
      <c r="A57" s="6"/>
      <c r="B57" s="2"/>
      <c r="C57" s="5" t="s">
        <v>33</v>
      </c>
      <c r="F57" s="10">
        <v>215547</v>
      </c>
      <c r="G57" s="10">
        <f>SUM(G40:G55)</f>
        <v>210821</v>
      </c>
      <c r="H57" s="11"/>
      <c r="I57" s="11"/>
      <c r="J57" s="14">
        <f>SUM(J40:J55)</f>
        <v>122.28596287703016</v>
      </c>
      <c r="K57" s="35"/>
      <c r="L57" s="51"/>
      <c r="M57" s="57"/>
      <c r="N57" s="45"/>
    </row>
    <row r="58" spans="1:14" ht="15">
      <c r="A58" s="6"/>
      <c r="B58" s="2"/>
      <c r="F58" s="10"/>
      <c r="G58" s="10"/>
      <c r="H58" s="11"/>
      <c r="I58" s="11"/>
      <c r="J58" s="11"/>
      <c r="K58" s="35"/>
      <c r="L58" s="51"/>
      <c r="M58" s="57"/>
      <c r="N58" s="45"/>
    </row>
    <row r="59" spans="1:14" ht="15">
      <c r="A59" s="6"/>
      <c r="B59" s="2"/>
      <c r="C59" s="33" t="s">
        <v>61</v>
      </c>
      <c r="F59" s="10">
        <v>15000</v>
      </c>
      <c r="G59" s="10">
        <v>15000</v>
      </c>
      <c r="H59" s="11"/>
      <c r="I59" s="11"/>
      <c r="J59" s="11">
        <f>G59/+$D$8/4</f>
        <v>8.700696055684455</v>
      </c>
      <c r="K59" s="35"/>
      <c r="L59" s="51"/>
      <c r="M59" s="57"/>
      <c r="N59" s="45"/>
    </row>
    <row r="60" spans="1:14" ht="15">
      <c r="A60" s="6"/>
      <c r="B60" s="2"/>
      <c r="F60" s="10"/>
      <c r="G60" s="10"/>
      <c r="H60" s="11"/>
      <c r="I60" s="11"/>
      <c r="J60" s="11"/>
      <c r="K60" s="35"/>
      <c r="L60" s="51"/>
      <c r="M60" s="57"/>
      <c r="N60" s="45"/>
    </row>
    <row r="61" spans="1:14" ht="15">
      <c r="A61" s="6"/>
      <c r="B61" s="2"/>
      <c r="C61" s="5" t="s">
        <v>34</v>
      </c>
      <c r="F61" s="10">
        <f>F59</f>
        <v>15000</v>
      </c>
      <c r="G61" s="10">
        <f>G59</f>
        <v>15000</v>
      </c>
      <c r="H61" s="11"/>
      <c r="I61" s="11"/>
      <c r="J61" s="14">
        <f>SUM(J59:J59)</f>
        <v>8.700696055684455</v>
      </c>
      <c r="K61" s="35"/>
      <c r="L61" s="51"/>
      <c r="M61" s="57"/>
      <c r="N61" s="45"/>
    </row>
    <row r="62" spans="1:14" ht="15">
      <c r="A62" s="6"/>
      <c r="B62" s="2"/>
      <c r="F62" s="10"/>
      <c r="G62" s="10"/>
      <c r="H62" s="11"/>
      <c r="I62" s="11"/>
      <c r="J62" s="11"/>
      <c r="K62" s="35"/>
      <c r="L62" s="51"/>
      <c r="M62" s="57"/>
      <c r="N62" s="45"/>
    </row>
    <row r="63" spans="1:14" ht="15">
      <c r="A63" s="6"/>
      <c r="B63" s="2"/>
      <c r="C63" s="22" t="s">
        <v>53</v>
      </c>
      <c r="F63" s="10">
        <v>9700</v>
      </c>
      <c r="G63" s="10">
        <v>9700</v>
      </c>
      <c r="H63" s="11"/>
      <c r="I63" s="11"/>
      <c r="J63" s="11">
        <f>G63/+$D$8/4</f>
        <v>5.626450116009281</v>
      </c>
      <c r="K63" s="35"/>
      <c r="L63" s="51"/>
      <c r="M63" s="57"/>
      <c r="N63" s="45"/>
    </row>
    <row r="64" spans="1:14" ht="15">
      <c r="A64" s="6"/>
      <c r="B64" s="2"/>
      <c r="F64" s="10"/>
      <c r="G64" s="10"/>
      <c r="H64" s="11"/>
      <c r="I64" s="11"/>
      <c r="J64" s="11"/>
      <c r="K64" s="35"/>
      <c r="L64" s="51"/>
      <c r="M64" s="57"/>
      <c r="N64" s="45"/>
    </row>
    <row r="65" spans="1:14" ht="15">
      <c r="A65" s="6"/>
      <c r="B65" s="2"/>
      <c r="C65" s="5" t="s">
        <v>35</v>
      </c>
      <c r="F65" s="10">
        <v>9700</v>
      </c>
      <c r="G65" s="42">
        <f>SUM(G63:G63)</f>
        <v>9700</v>
      </c>
      <c r="H65" s="11"/>
      <c r="I65" s="11"/>
      <c r="J65" s="14">
        <f>J63</f>
        <v>5.626450116009281</v>
      </c>
      <c r="K65" s="35"/>
      <c r="L65" s="51"/>
      <c r="M65" s="57"/>
      <c r="N65" s="45"/>
    </row>
    <row r="66" spans="1:14" ht="15">
      <c r="A66" s="6"/>
      <c r="B66" s="2"/>
      <c r="F66" s="10"/>
      <c r="G66" s="10"/>
      <c r="H66" s="11"/>
      <c r="I66" s="11"/>
      <c r="J66" s="11"/>
      <c r="K66" s="35"/>
      <c r="L66" s="51"/>
      <c r="M66" s="57"/>
      <c r="N66" s="45"/>
    </row>
    <row r="67" spans="1:14" ht="15">
      <c r="A67" s="6"/>
      <c r="B67" s="2"/>
      <c r="C67" s="5" t="s">
        <v>36</v>
      </c>
      <c r="F67" s="10">
        <v>700</v>
      </c>
      <c r="G67" s="10">
        <v>700</v>
      </c>
      <c r="H67" s="11"/>
      <c r="I67" s="11"/>
      <c r="J67" s="11">
        <f>G67/+$D$8/4</f>
        <v>0.4060324825986079</v>
      </c>
      <c r="K67" s="35"/>
      <c r="L67" s="51"/>
      <c r="M67" s="57"/>
      <c r="N67" s="45"/>
    </row>
    <row r="68" spans="1:14" ht="15">
      <c r="A68" s="6"/>
      <c r="B68" s="2"/>
      <c r="C68" s="5" t="s">
        <v>37</v>
      </c>
      <c r="F68" s="10">
        <v>600</v>
      </c>
      <c r="G68" s="10">
        <v>600</v>
      </c>
      <c r="H68" s="11"/>
      <c r="I68" s="11"/>
      <c r="J68" s="11">
        <f>G68/+$D$8/4</f>
        <v>0.3480278422273782</v>
      </c>
      <c r="K68" s="35"/>
      <c r="L68" s="51"/>
      <c r="M68" s="57"/>
      <c r="N68" s="45"/>
    </row>
    <row r="69" spans="1:14" ht="15">
      <c r="A69" s="6"/>
      <c r="B69" s="2"/>
      <c r="C69" s="5" t="s">
        <v>38</v>
      </c>
      <c r="F69" s="10">
        <v>995</v>
      </c>
      <c r="G69" s="10">
        <v>995</v>
      </c>
      <c r="H69" s="11"/>
      <c r="I69" s="11"/>
      <c r="J69" s="11">
        <f>G69/+$D$8/4</f>
        <v>0.5771461716937355</v>
      </c>
      <c r="K69" s="35"/>
      <c r="L69" s="51"/>
      <c r="M69" s="57"/>
      <c r="N69" s="45"/>
    </row>
    <row r="70" spans="1:14" ht="15">
      <c r="A70" s="6"/>
      <c r="B70" s="2"/>
      <c r="F70" s="10"/>
      <c r="G70" s="10"/>
      <c r="H70" s="11"/>
      <c r="I70" s="11"/>
      <c r="J70" s="11"/>
      <c r="K70" s="35"/>
      <c r="L70" s="51"/>
      <c r="M70" s="57"/>
      <c r="N70" s="45"/>
    </row>
    <row r="71" spans="1:14" ht="15">
      <c r="A71" s="6"/>
      <c r="B71" s="2"/>
      <c r="C71" s="5" t="s">
        <v>39</v>
      </c>
      <c r="F71" s="10">
        <v>2295</v>
      </c>
      <c r="G71" s="10">
        <f>SUM(G67:G69)</f>
        <v>2295</v>
      </c>
      <c r="H71" s="11"/>
      <c r="I71" s="11"/>
      <c r="J71" s="14">
        <f>SUM(J67:J69)</f>
        <v>1.3312064965197217</v>
      </c>
      <c r="K71" s="35"/>
      <c r="L71" s="51"/>
      <c r="M71" s="57"/>
      <c r="N71" s="45"/>
    </row>
    <row r="72" spans="1:14" ht="15">
      <c r="A72" s="6"/>
      <c r="B72" s="2"/>
      <c r="F72" s="10"/>
      <c r="G72" s="10"/>
      <c r="H72" s="11"/>
      <c r="I72" s="11"/>
      <c r="J72" s="11"/>
      <c r="K72" s="35"/>
      <c r="L72" s="51"/>
      <c r="M72" s="57"/>
      <c r="N72" s="45"/>
    </row>
    <row r="73" spans="1:14" ht="15">
      <c r="A73" s="6"/>
      <c r="B73" s="2"/>
      <c r="C73" s="5" t="s">
        <v>40</v>
      </c>
      <c r="F73" s="10">
        <v>4933.5</v>
      </c>
      <c r="G73" s="10">
        <f>G17-G22-G33-G38-G57-G61-G65-G71</f>
        <v>1084.5019999999786</v>
      </c>
      <c r="H73" s="11"/>
      <c r="I73" s="11"/>
      <c r="J73" s="11">
        <f>G73/+$D$8/4</f>
        <v>0.6290614849187811</v>
      </c>
      <c r="K73" s="35"/>
      <c r="L73" s="51"/>
      <c r="M73" s="57"/>
      <c r="N73" s="45"/>
    </row>
    <row r="74" spans="1:14" ht="15">
      <c r="A74" s="6"/>
      <c r="B74" s="2"/>
      <c r="F74" s="10"/>
      <c r="G74" s="10"/>
      <c r="H74" s="11"/>
      <c r="I74" s="11"/>
      <c r="J74" s="12"/>
      <c r="K74" s="35"/>
      <c r="L74" s="51"/>
      <c r="M74" s="57"/>
      <c r="N74" s="45"/>
    </row>
    <row r="75" spans="1:14" ht="15">
      <c r="A75" s="6"/>
      <c r="B75" s="2"/>
      <c r="C75" s="5" t="s">
        <v>41</v>
      </c>
      <c r="F75" s="13">
        <v>450740</v>
      </c>
      <c r="G75" s="13">
        <f>G22+G33+G38+G57+G61+G65+G71+G73</f>
        <v>450740</v>
      </c>
      <c r="H75" s="14"/>
      <c r="J75" s="14">
        <f>G75/431/4</f>
        <v>261.45011600928075</v>
      </c>
      <c r="K75" s="35"/>
      <c r="L75" s="51"/>
      <c r="M75" s="57"/>
      <c r="N75" s="45"/>
    </row>
    <row r="76" spans="1:14" ht="15.75" thickBot="1">
      <c r="A76" s="6"/>
      <c r="B76" s="2"/>
      <c r="K76" s="39"/>
      <c r="L76" s="54"/>
      <c r="M76" s="57"/>
      <c r="N76" s="57"/>
    </row>
    <row r="77" spans="1:14" ht="15.75" thickTop="1">
      <c r="A77" s="6"/>
      <c r="B77" s="7"/>
      <c r="C77" s="7"/>
      <c r="D77" s="7"/>
      <c r="E77" s="7"/>
      <c r="F77" s="8"/>
      <c r="G77" s="8"/>
      <c r="H77" s="8"/>
      <c r="I77" s="9"/>
      <c r="J77" s="9"/>
      <c r="K77" s="40"/>
      <c r="L77" s="48"/>
      <c r="M77" s="55"/>
      <c r="N77" s="55"/>
    </row>
    <row r="78" spans="6:8" ht="15">
      <c r="F78" s="14" t="s">
        <v>43</v>
      </c>
      <c r="G78" s="14"/>
      <c r="H78" s="14"/>
    </row>
    <row r="79" ht="15">
      <c r="H79" s="14"/>
    </row>
    <row r="80" ht="15">
      <c r="H80" s="14"/>
    </row>
    <row r="81" ht="15">
      <c r="H81" s="14"/>
    </row>
    <row r="82" spans="1:8" ht="15">
      <c r="A82" s="34"/>
      <c r="H82" s="14"/>
    </row>
    <row r="83" ht="15">
      <c r="H83" s="14"/>
    </row>
    <row r="84" ht="15">
      <c r="H84" s="14"/>
    </row>
    <row r="85" spans="1:8" ht="15">
      <c r="A85" s="34"/>
      <c r="H85" s="14"/>
    </row>
    <row r="86" ht="15">
      <c r="H86" s="14"/>
    </row>
    <row r="87" spans="1:8" ht="15">
      <c r="A87" s="34"/>
      <c r="H87" s="14"/>
    </row>
    <row r="88" ht="15">
      <c r="H88" s="14"/>
    </row>
    <row r="89" spans="1:8" ht="15">
      <c r="A89" s="34"/>
      <c r="H89" s="14"/>
    </row>
    <row r="90" ht="15">
      <c r="H90" s="14"/>
    </row>
    <row r="91" ht="15">
      <c r="H91" s="14"/>
    </row>
    <row r="92" spans="1:8" ht="15">
      <c r="A92" s="34"/>
      <c r="H92" s="14"/>
    </row>
    <row r="93" ht="15">
      <c r="H93" s="14"/>
    </row>
    <row r="94" ht="15">
      <c r="H94" s="14"/>
    </row>
    <row r="95" ht="15">
      <c r="H95" s="14"/>
    </row>
    <row r="96" spans="1:8" ht="15">
      <c r="A96" s="34"/>
      <c r="H96" s="14"/>
    </row>
    <row r="97" spans="1:8" ht="15">
      <c r="A97" s="34"/>
      <c r="H97" s="14"/>
    </row>
    <row r="98" spans="1:8" ht="15">
      <c r="A98" s="34"/>
      <c r="H98" s="14"/>
    </row>
    <row r="99" spans="1:8" ht="15">
      <c r="A99" s="34"/>
      <c r="H99" s="14"/>
    </row>
    <row r="100" spans="1:8" ht="15">
      <c r="A100" s="34"/>
      <c r="H100" s="14"/>
    </row>
    <row r="101" spans="3:8" ht="15">
      <c r="C101" s="19"/>
      <c r="D101" s="19"/>
      <c r="E101" s="19"/>
      <c r="F101" s="25"/>
      <c r="G101" s="14"/>
      <c r="H101" s="14"/>
    </row>
    <row r="102" spans="3:8" ht="15">
      <c r="C102" s="19"/>
      <c r="D102" s="19"/>
      <c r="E102" s="19"/>
      <c r="F102" s="25"/>
      <c r="G102" s="14"/>
      <c r="H102" s="14"/>
    </row>
    <row r="103" spans="3:8" ht="15">
      <c r="C103" s="19"/>
      <c r="D103" s="19"/>
      <c r="E103" s="19"/>
      <c r="F103" s="25"/>
      <c r="G103" s="14"/>
      <c r="H103" s="14"/>
    </row>
    <row r="104" spans="3:8" ht="15">
      <c r="C104" s="19"/>
      <c r="D104" s="19"/>
      <c r="E104" s="19"/>
      <c r="F104" s="25"/>
      <c r="G104" s="14"/>
      <c r="H104" s="14"/>
    </row>
    <row r="105" spans="3:8" ht="15">
      <c r="C105" s="19"/>
      <c r="D105" s="19"/>
      <c r="E105" s="19"/>
      <c r="F105" s="25"/>
      <c r="G105" s="14"/>
      <c r="H105" s="14"/>
    </row>
    <row r="106" spans="3:8" ht="15">
      <c r="C106" s="19"/>
      <c r="D106" s="19"/>
      <c r="E106" s="19"/>
      <c r="F106" s="25"/>
      <c r="G106" s="14"/>
      <c r="H106" s="14"/>
    </row>
    <row r="107" spans="3:8" ht="15">
      <c r="C107" s="19"/>
      <c r="D107" s="19"/>
      <c r="E107" s="19"/>
      <c r="F107" s="25"/>
      <c r="G107" s="14"/>
      <c r="H107" s="14"/>
    </row>
    <row r="108" spans="3:6" ht="15">
      <c r="C108" s="19"/>
      <c r="D108" s="19"/>
      <c r="E108" s="19"/>
      <c r="F108" s="26"/>
    </row>
    <row r="109" ht="15">
      <c r="F109" s="26"/>
    </row>
    <row r="110" ht="15">
      <c r="F110" s="26"/>
    </row>
    <row r="111" ht="15">
      <c r="F111" s="26"/>
    </row>
    <row r="112" ht="15">
      <c r="F112" s="26"/>
    </row>
    <row r="113" ht="15">
      <c r="F113" s="26"/>
    </row>
    <row r="114" ht="15">
      <c r="F114" s="26"/>
    </row>
  </sheetData>
  <sheetProtection/>
  <printOptions/>
  <pageMargins left="0.5" right="0.5" top="0.5" bottom="0.25" header="0.5" footer="0.5"/>
  <pageSetup horizontalDpi="600" verticalDpi="600" orientation="portrait" paperSize="9" scale="60" r:id="rId3"/>
  <headerFooter alignWithMargins="0">
    <oddFooter>&amp;L&amp;D</oddFooter>
  </headerFooter>
  <rowBreaks count="1" manualBreakCount="1">
    <brk id="77" max="11" man="1"/>
  </rowBreaks>
  <ignoredErrors>
    <ignoredError sqref="E2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" sqref="D2"/>
    </sheetView>
  </sheetViews>
  <sheetFormatPr defaultColWidth="8.88671875" defaultRowHeight="15"/>
  <sheetData>
    <row r="1" spans="1:6" ht="15">
      <c r="A1" s="15" t="s">
        <v>46</v>
      </c>
      <c r="B1" t="s">
        <v>47</v>
      </c>
      <c r="D1" t="s">
        <v>48</v>
      </c>
      <c r="E1" s="24" t="s">
        <v>55</v>
      </c>
      <c r="F1" s="14"/>
    </row>
    <row r="2" spans="1:6" ht="15">
      <c r="A2">
        <v>1999</v>
      </c>
      <c r="B2" s="16">
        <v>162</v>
      </c>
      <c r="D2" s="19">
        <f>B2*4/12</f>
        <v>54</v>
      </c>
      <c r="E2" s="25"/>
      <c r="F2" s="14"/>
    </row>
    <row r="3" spans="1:6" ht="15">
      <c r="A3">
        <v>2000</v>
      </c>
      <c r="B3" s="16">
        <v>162</v>
      </c>
      <c r="D3" s="19">
        <f>B3*4/12</f>
        <v>54</v>
      </c>
      <c r="E3" s="25"/>
      <c r="F3" s="14"/>
    </row>
    <row r="4" spans="1:6" ht="15">
      <c r="A4">
        <v>2001</v>
      </c>
      <c r="B4" s="16">
        <v>162</v>
      </c>
      <c r="D4" s="19">
        <f>B4*4/12</f>
        <v>54</v>
      </c>
      <c r="E4" s="25"/>
      <c r="F4" s="14"/>
    </row>
    <row r="5" spans="1:6" ht="15">
      <c r="A5">
        <v>2002</v>
      </c>
      <c r="B5" s="16">
        <v>180</v>
      </c>
      <c r="D5" s="19">
        <f>B5*4/12</f>
        <v>60</v>
      </c>
      <c r="E5" s="25"/>
      <c r="F5" s="14"/>
    </row>
    <row r="6" spans="1:6" ht="15">
      <c r="A6">
        <v>2003</v>
      </c>
      <c r="B6" s="16">
        <v>180</v>
      </c>
      <c r="D6" s="19">
        <f>B6*4/12</f>
        <v>60</v>
      </c>
      <c r="E6" s="25"/>
      <c r="F6" s="14"/>
    </row>
    <row r="7" spans="1:6" ht="15">
      <c r="A7">
        <v>2004</v>
      </c>
      <c r="B7" s="16">
        <v>180</v>
      </c>
      <c r="D7" s="19">
        <f>B7*4/12</f>
        <v>60</v>
      </c>
      <c r="E7" s="25"/>
      <c r="F7" s="14"/>
    </row>
    <row r="8" spans="1:6" ht="15">
      <c r="A8" s="17">
        <v>2005</v>
      </c>
      <c r="B8" s="18">
        <v>205</v>
      </c>
      <c r="D8" s="19">
        <f>B8*4/12</f>
        <v>68.33333333333333</v>
      </c>
      <c r="E8" s="25">
        <v>1.09</v>
      </c>
      <c r="F8" s="14"/>
    </row>
    <row r="9" spans="1:6" ht="15">
      <c r="A9" s="17">
        <v>2006</v>
      </c>
      <c r="B9" s="16">
        <v>205</v>
      </c>
      <c r="D9" s="19">
        <f>B9*4/12</f>
        <v>68.33333333333333</v>
      </c>
      <c r="E9" s="25"/>
      <c r="F9" s="14"/>
    </row>
    <row r="10" spans="1:6" ht="15">
      <c r="A10" s="17">
        <v>2007</v>
      </c>
      <c r="B10" s="16">
        <v>215</v>
      </c>
      <c r="D10" s="19">
        <f>B10*4/12</f>
        <v>71.66666666666667</v>
      </c>
      <c r="E10" s="25">
        <v>1.22</v>
      </c>
      <c r="F10" s="14"/>
    </row>
    <row r="11" spans="1:6" ht="15">
      <c r="A11" s="17">
        <v>2008</v>
      </c>
      <c r="B11" s="16">
        <v>215</v>
      </c>
      <c r="D11" s="19">
        <f>B11*4/12</f>
        <v>71.66666666666667</v>
      </c>
      <c r="E11" s="25">
        <v>1.03</v>
      </c>
      <c r="F11" s="14"/>
    </row>
    <row r="12" spans="1:6" ht="15">
      <c r="A12" s="17">
        <v>2009</v>
      </c>
      <c r="B12" s="16">
        <v>225</v>
      </c>
      <c r="D12" s="19">
        <f>B12*4/12</f>
        <v>75</v>
      </c>
      <c r="E12" s="25">
        <v>0.79</v>
      </c>
      <c r="F12" s="27" t="s">
        <v>57</v>
      </c>
    </row>
    <row r="13" spans="1:6" ht="15">
      <c r="A13">
        <v>2010</v>
      </c>
      <c r="B13" s="16">
        <v>225</v>
      </c>
      <c r="D13" s="19">
        <f>B13*4/12</f>
        <v>75</v>
      </c>
      <c r="E13" s="25">
        <v>0.8</v>
      </c>
      <c r="F13" s="14"/>
    </row>
    <row r="14" spans="1:6" ht="15">
      <c r="A14">
        <v>2011</v>
      </c>
      <c r="B14" s="16">
        <v>225</v>
      </c>
      <c r="C14" s="19"/>
      <c r="D14" s="19">
        <f>B14*4/12</f>
        <v>75</v>
      </c>
      <c r="E14" s="25">
        <v>0.7</v>
      </c>
      <c r="F14" s="27" t="s">
        <v>56</v>
      </c>
    </row>
    <row r="15" spans="1:6" ht="15">
      <c r="A15">
        <v>2012</v>
      </c>
      <c r="B15" s="16">
        <v>235</v>
      </c>
      <c r="C15" s="19"/>
      <c r="D15" s="19">
        <f>B15*4/12</f>
        <v>78.33333333333333</v>
      </c>
      <c r="E15" s="25">
        <v>0.59</v>
      </c>
      <c r="F15" s="27" t="s">
        <v>58</v>
      </c>
    </row>
    <row r="16" spans="1:6" ht="15">
      <c r="A16">
        <v>2013</v>
      </c>
      <c r="B16" s="16">
        <v>235</v>
      </c>
      <c r="C16" s="19"/>
      <c r="D16" s="19">
        <f>B16*4/12</f>
        <v>78.33333333333333</v>
      </c>
      <c r="E16" s="25">
        <v>0.76</v>
      </c>
      <c r="F16" s="14"/>
    </row>
    <row r="17" spans="1:6" ht="15">
      <c r="A17">
        <v>2014</v>
      </c>
      <c r="B17" s="16">
        <v>235</v>
      </c>
      <c r="C17" s="19"/>
      <c r="D17" s="19">
        <f>B17*4/12</f>
        <v>78.33333333333333</v>
      </c>
      <c r="E17" s="25">
        <v>0.9</v>
      </c>
      <c r="F17" s="14"/>
    </row>
    <row r="18" spans="1:6" ht="15">
      <c r="A18">
        <v>2015</v>
      </c>
      <c r="B18" s="16">
        <v>235</v>
      </c>
      <c r="C18" s="19"/>
      <c r="D18" s="19">
        <f>B18*4/12</f>
        <v>78.33333333333333</v>
      </c>
      <c r="E18" s="25">
        <v>0.98</v>
      </c>
      <c r="F18" s="14"/>
    </row>
    <row r="19" spans="1:6" ht="15">
      <c r="A19">
        <v>2016</v>
      </c>
      <c r="B19" s="16">
        <v>235</v>
      </c>
      <c r="C19" s="19"/>
      <c r="D19" s="19">
        <f>B19*4/12</f>
        <v>78.33333333333333</v>
      </c>
      <c r="E19" s="25">
        <v>0.89</v>
      </c>
      <c r="F19" s="27" t="s">
        <v>63</v>
      </c>
    </row>
    <row r="20" spans="1:6" ht="15">
      <c r="A20">
        <v>2017</v>
      </c>
      <c r="B20" s="16">
        <v>245</v>
      </c>
      <c r="C20" s="19"/>
      <c r="D20" s="19">
        <f>B20*4/12</f>
        <v>81.66666666666667</v>
      </c>
      <c r="E20" s="25">
        <v>0.61</v>
      </c>
      <c r="F20" s="41" t="s">
        <v>66</v>
      </c>
    </row>
    <row r="21" spans="1:6" ht="15">
      <c r="A21">
        <v>2018</v>
      </c>
      <c r="B21" s="16">
        <v>260</v>
      </c>
      <c r="C21" s="19"/>
      <c r="D21" s="19">
        <f>B21*4/12</f>
        <v>86.66666666666667</v>
      </c>
      <c r="E21" s="25">
        <f>292737/533907</f>
        <v>0.548292118290264</v>
      </c>
      <c r="F21" s="27" t="s">
        <v>64</v>
      </c>
    </row>
    <row r="22" spans="1:6" ht="15">
      <c r="A22">
        <v>2019</v>
      </c>
      <c r="B22" s="16">
        <v>260</v>
      </c>
      <c r="C22" s="19"/>
      <c r="D22" s="19">
        <f>B22*4/12</f>
        <v>86.66666666666667</v>
      </c>
      <c r="E22" s="25">
        <v>0.64</v>
      </c>
      <c r="F22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 Morgan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Morgan</dc:creator>
  <cp:keywords/>
  <dc:description/>
  <cp:lastModifiedBy>Mark</cp:lastModifiedBy>
  <cp:lastPrinted>2018-10-29T17:34:01Z</cp:lastPrinted>
  <dcterms:created xsi:type="dcterms:W3CDTF">2002-08-26T23:06:04Z</dcterms:created>
  <dcterms:modified xsi:type="dcterms:W3CDTF">2018-11-30T18:17:26Z</dcterms:modified>
  <cp:category/>
  <cp:version/>
  <cp:contentType/>
  <cp:contentStatus/>
</cp:coreProperties>
</file>